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6800"/>
  </bookViews>
  <sheets>
    <sheet name="Profit and Loss" sheetId="1" r:id="rId1"/>
    <sheet name="Balance She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<sst xmlns="http://schemas.openxmlformats.org/spreadsheetml/2006/main" count="131" uniqueCount="124">
  <si>
    <t>Profit and Loss</t>
  </si>
  <si>
    <t>PHP</t>
  </si>
  <si>
    <t>Fineplas Manufacturing Inc</t>
  </si>
  <si>
    <t>For the month ended 31 January 2025</t>
  </si>
  <si>
    <t>Account</t>
  </si>
  <si>
    <t>Jan 2025</t>
  </si>
  <si>
    <t>Manufacturing</t>
  </si>
  <si>
    <t>IT</t>
  </si>
  <si>
    <t>Logistic</t>
  </si>
  <si>
    <t>Trading Income</t>
  </si>
  <si>
    <t>Indirect Export Sales</t>
  </si>
  <si>
    <t>7]</t>
  </si>
  <si>
    <t>Rental Income</t>
  </si>
  <si>
    <t>Service Fees</t>
  </si>
  <si>
    <t>Total Trading Income</t>
  </si>
  <si>
    <t>Cost of Sales</t>
  </si>
  <si>
    <t>Rent - Rent</t>
  </si>
  <si>
    <t xml:space="preserve">Salaries Expense </t>
  </si>
  <si>
    <t>13th Month Pay and De Minimis - Operations</t>
  </si>
  <si>
    <t>OT and Holiday Pay - Operations</t>
  </si>
  <si>
    <t>Salaries Expenses - Operations</t>
  </si>
  <si>
    <t>Service Incentive Leave</t>
  </si>
  <si>
    <t>SS, PHIC &amp; HDMF Contribution - Operations</t>
  </si>
  <si>
    <t>Utilities - Electricity</t>
  </si>
  <si>
    <t>Utilities - Water</t>
  </si>
  <si>
    <t>Depreciation - Leasehold Improvement</t>
  </si>
  <si>
    <t>Depreciation - Production Machinery</t>
  </si>
  <si>
    <t>Total Cost of Sales</t>
  </si>
  <si>
    <t>Gross Profit</t>
  </si>
  <si>
    <t>Other Income</t>
  </si>
  <si>
    <t>Interest Income</t>
  </si>
  <si>
    <t>Total Other Income</t>
  </si>
  <si>
    <t>Operating Expenses</t>
  </si>
  <si>
    <t>Bank and Credit Card Fees</t>
  </si>
  <si>
    <t>Bank Revaluations</t>
  </si>
  <si>
    <t>Communication and Internet</t>
  </si>
  <si>
    <t>Depreciation - Computer Software</t>
  </si>
  <si>
    <t>Depreciation - Electrical Equipment</t>
  </si>
  <si>
    <t>Depreciation - Furniture &amp; Fixtures</t>
  </si>
  <si>
    <t>Depreciation - Office Equipment</t>
  </si>
  <si>
    <t>Depreciation - Transportation Equipment</t>
  </si>
  <si>
    <t>Dues &amp; Subscriptions</t>
  </si>
  <si>
    <t>Employee Benefits - Medical</t>
  </si>
  <si>
    <t>Freight &amp; Courier</t>
  </si>
  <si>
    <t>Meals</t>
  </si>
  <si>
    <t>Miscellaneous</t>
  </si>
  <si>
    <t>Office Supplies</t>
  </si>
  <si>
    <t>Professional Fees</t>
  </si>
  <si>
    <t>Realised Currency Gains</t>
  </si>
  <si>
    <t>Rent</t>
  </si>
  <si>
    <t>Repairs and Maintenance</t>
  </si>
  <si>
    <t>Travel - Transportation, Tolls and Parking</t>
  </si>
  <si>
    <t>Unrealised Currency Gains</t>
  </si>
  <si>
    <t>Total Operating Expenses</t>
  </si>
  <si>
    <t>Net Loss</t>
  </si>
  <si>
    <t>Balance Sheet</t>
  </si>
  <si>
    <t>As at 31 January 2025</t>
  </si>
  <si>
    <t>31 Jan 2025</t>
  </si>
  <si>
    <t>Assets</t>
  </si>
  <si>
    <t>Bank</t>
  </si>
  <si>
    <t>Metrobank</t>
  </si>
  <si>
    <t>MUFG Bank (PHP)</t>
  </si>
  <si>
    <t>MUFG Bank (USD)</t>
  </si>
  <si>
    <t>Petty Cash on Hand</t>
  </si>
  <si>
    <t>SecurityBank</t>
  </si>
  <si>
    <t>Total Bank</t>
  </si>
  <si>
    <t>Current Assets</t>
  </si>
  <si>
    <t>Accounts Receivable</t>
  </si>
  <si>
    <t>Advances to Employees</t>
  </si>
  <si>
    <t>Creditable Withholding Tax</t>
  </si>
  <si>
    <t>Factory Supplies Inventory - Tools</t>
  </si>
  <si>
    <t>Input Tax on Other Goods</t>
  </si>
  <si>
    <t>Input Tax on Services</t>
  </si>
  <si>
    <t>Raw Materials Inventory-Imported</t>
  </si>
  <si>
    <t>Total Current Assets</t>
  </si>
  <si>
    <t>Fixed Assets</t>
  </si>
  <si>
    <t>Accumulated Depreciation - Computer Software</t>
  </si>
  <si>
    <t>Accumulated Depreciation - Electrical Equipment</t>
  </si>
  <si>
    <t>Accumulated Depreciation - Furniture and Fixtures</t>
  </si>
  <si>
    <t>Accumulated Depreciation - Leasehold Improvements</t>
  </si>
  <si>
    <t>Accumulated Depreciation - Office Equipment</t>
  </si>
  <si>
    <t>Accumulated Depreciation - Production Machinery</t>
  </si>
  <si>
    <t>Accumulated Depreciation - Transportation Equipment</t>
  </si>
  <si>
    <t>Computer Software</t>
  </si>
  <si>
    <t>Electrical Equipment</t>
  </si>
  <si>
    <t>Furniture and Fixtures</t>
  </si>
  <si>
    <t>Leasehold Improvements</t>
  </si>
  <si>
    <t>Office Equipment</t>
  </si>
  <si>
    <t>Production Machinery</t>
  </si>
  <si>
    <t>Transportation Equipment</t>
  </si>
  <si>
    <t>Total Fixed Assets</t>
  </si>
  <si>
    <t>Non-current Assets</t>
  </si>
  <si>
    <t>Security Deposits</t>
  </si>
  <si>
    <t>Total Non-current Assets</t>
  </si>
  <si>
    <t>Total Assets</t>
  </si>
  <si>
    <t>Liabilities</t>
  </si>
  <si>
    <t>Current Liabilities</t>
  </si>
  <si>
    <t>Accounts Payable - Others</t>
  </si>
  <si>
    <t>Accounts Payable - Trade</t>
  </si>
  <si>
    <t>Accrued Expenses</t>
  </si>
  <si>
    <t>Accrued Salaries Expense</t>
  </si>
  <si>
    <t>Pag-ibig Loans Payable</t>
  </si>
  <si>
    <t>SS, PHIC, HDMF Payables</t>
  </si>
  <si>
    <t>SSS Loan Payable</t>
  </si>
  <si>
    <t>Withholding Taxes on Compensation</t>
  </si>
  <si>
    <t>Withholding Taxes on Rent</t>
  </si>
  <si>
    <t>Withholding Taxes on Supplier of Services</t>
  </si>
  <si>
    <t>Total Current Liabilities</t>
  </si>
  <si>
    <t>Non-current Liabilities</t>
  </si>
  <si>
    <t>Due to Cho Ei Ltd. (HK)</t>
  </si>
  <si>
    <t>Retirement Benefit Obligation</t>
  </si>
  <si>
    <t>Total Non-current Liabilities</t>
  </si>
  <si>
    <t>Total Liabilities</t>
  </si>
  <si>
    <t>Net Assets</t>
  </si>
  <si>
    <t>Equity</t>
  </si>
  <si>
    <t>Current Year Earnings</t>
  </si>
  <si>
    <t>Retained Earnings - Unappropriated</t>
  </si>
  <si>
    <t>Share Capital</t>
  </si>
  <si>
    <t>Total Equity</t>
  </si>
  <si>
    <r>
      <rPr>
        <b/>
        <sz val="9"/>
        <color theme="1"/>
        <rFont val="Arial"/>
        <charset val="134"/>
      </rPr>
      <t>[FX]</t>
    </r>
    <r>
      <rPr>
        <sz val="9"/>
        <color theme="1"/>
        <rFont val="Arial"/>
        <charset val="134"/>
      </rPr>
      <t xml:space="preserve"> Exchange rates used to convert foreign currency into PHP are shown below. Rates are provided by XE.com unless otherwise stated.</t>
    </r>
  </si>
  <si>
    <t>2.64919 JPY (Japanese Yen)</t>
  </si>
  <si>
    <t>0.0169725 USD (United States Dollar) – rate provided by Joy Largado</t>
  </si>
  <si>
    <t>31 Dec 2024</t>
  </si>
  <si>
    <t>2.70289 JPY (Japanese Yen)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</si>
</sst>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3" formatCode="_ * #,##0.00_ ;_ * \-#,##0.00_ ;_ * &quot;-&quot;??_ ;_ @_ "/>
    <numFmt numFmtId="176" formatCode="_-* #,##0.00_-;\-* #,##0.00_-;_-* &quot;-&quot;??_-;_-@_-"/>
    <numFmt numFmtId="177" formatCode="_-&quot;\&quot;* #,##0_-\ ;\-&quot;\&quot;* #,##0_-\ ;_-&quot;\&quot;* &quot;-&quot;??_-\ ;_-@_-"/>
    <numFmt numFmtId="178" formatCode="_-&quot;\&quot;* #,##0.00_-\ ;\-&quot;\&quot;* #,##0.00_-\ ;_-&quot;\&quot;* &quot;-&quot;??_-\ ;_-@_-"/>
    <numFmt numFmtId="179" formatCode="#,##0.00;\(#,##0.00\)"/>
  </numFmts>
  <fonts count="28">
    <font>
      <sz val="9"/>
      <color theme="1"/>
      <name val="Arial"/>
      <charset val="134"/>
    </font>
    <font>
      <b/>
      <sz val="14"/>
      <color theme="1"/>
      <name val="Arial"/>
      <charset val="134"/>
    </font>
    <font>
      <sz val="12"/>
      <color theme="1"/>
      <name val="Arial"/>
      <charset val="134"/>
    </font>
    <font>
      <b/>
      <sz val="10"/>
      <color theme="1"/>
      <name val="Arial"/>
      <charset val="134"/>
    </font>
    <font>
      <b/>
      <sz val="9"/>
      <color theme="1"/>
      <name val="Arial"/>
      <charset val="134"/>
    </font>
    <font>
      <sz val="14"/>
      <color theme="1"/>
      <name val="Arial"/>
      <charset val="134"/>
    </font>
    <font>
      <sz val="10"/>
      <color theme="1"/>
      <name val="Arial"/>
      <charset val="134"/>
    </font>
    <font>
      <sz val="9"/>
      <color theme="1"/>
      <name val="Arial"/>
      <charset val="134"/>
    </font>
    <font>
      <sz val="11"/>
      <color theme="1"/>
      <name val="游ゴシック"/>
      <charset val="134"/>
      <scheme val="minor"/>
    </font>
    <font>
      <u/>
      <sz val="11"/>
      <color rgb="FF0000FF"/>
      <name val="游ゴシック"/>
      <charset val="0"/>
      <scheme val="minor"/>
    </font>
    <font>
      <u/>
      <sz val="11"/>
      <color rgb="FF800080"/>
      <name val="游ゴシック"/>
      <charset val="0"/>
      <scheme val="minor"/>
    </font>
    <font>
      <sz val="11"/>
      <color rgb="FFFF0000"/>
      <name val="游ゴシック"/>
      <charset val="0"/>
      <scheme val="minor"/>
    </font>
    <font>
      <b/>
      <sz val="18"/>
      <color theme="3"/>
      <name val="游ゴシック"/>
      <charset val="134"/>
      <scheme val="minor"/>
    </font>
    <font>
      <i/>
      <sz val="11"/>
      <color rgb="FF7F7F7F"/>
      <name val="游ゴシック"/>
      <charset val="0"/>
      <scheme val="minor"/>
    </font>
    <font>
      <b/>
      <sz val="15"/>
      <color theme="3"/>
      <name val="游ゴシック"/>
      <charset val="134"/>
      <scheme val="minor"/>
    </font>
    <font>
      <b/>
      <sz val="13"/>
      <color theme="3"/>
      <name val="游ゴシック"/>
      <charset val="134"/>
      <scheme val="minor"/>
    </font>
    <font>
      <b/>
      <sz val="11"/>
      <color theme="3"/>
      <name val="游ゴシック"/>
      <charset val="134"/>
      <scheme val="minor"/>
    </font>
    <font>
      <sz val="11"/>
      <color rgb="FF3F3F76"/>
      <name val="游ゴシック"/>
      <charset val="0"/>
      <scheme val="minor"/>
    </font>
    <font>
      <b/>
      <sz val="11"/>
      <color rgb="FF3F3F3F"/>
      <name val="游ゴシック"/>
      <charset val="0"/>
      <scheme val="minor"/>
    </font>
    <font>
      <b/>
      <sz val="11"/>
      <color rgb="FFFA7D00"/>
      <name val="游ゴシック"/>
      <charset val="0"/>
      <scheme val="minor"/>
    </font>
    <font>
      <b/>
      <sz val="11"/>
      <color rgb="FFFFFFFF"/>
      <name val="游ゴシック"/>
      <charset val="0"/>
      <scheme val="minor"/>
    </font>
    <font>
      <sz val="11"/>
      <color rgb="FFFA7D00"/>
      <name val="游ゴシック"/>
      <charset val="0"/>
      <scheme val="minor"/>
    </font>
    <font>
      <b/>
      <sz val="11"/>
      <color theme="1"/>
      <name val="游ゴシック"/>
      <charset val="0"/>
      <scheme val="minor"/>
    </font>
    <font>
      <sz val="11"/>
      <color rgb="FF006100"/>
      <name val="游ゴシック"/>
      <charset val="0"/>
      <scheme val="minor"/>
    </font>
    <font>
      <sz val="11"/>
      <color rgb="FF9C0006"/>
      <name val="游ゴシック"/>
      <charset val="0"/>
      <scheme val="minor"/>
    </font>
    <font>
      <sz val="11"/>
      <color rgb="FF9C6500"/>
      <name val="游ゴシック"/>
      <charset val="0"/>
      <scheme val="minor"/>
    </font>
    <font>
      <sz val="11"/>
      <color theme="0"/>
      <name val="游ゴシック"/>
      <charset val="0"/>
      <scheme val="minor"/>
    </font>
    <font>
      <sz val="11"/>
      <color theme="1"/>
      <name val="游ゴシック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EBEBEB"/>
      </top>
      <bottom/>
      <diagonal/>
    </border>
    <border>
      <left style="medium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/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179" fontId="0" fillId="0" borderId="2" xfId="0" applyNumberForma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179" fontId="4" fillId="0" borderId="2" xfId="0" applyNumberFormat="1" applyFont="1" applyBorder="1" applyAlignment="1">
      <alignment horizontal="right" vertical="center"/>
    </xf>
    <xf numFmtId="0" fontId="4" fillId="2" borderId="3" xfId="0" applyFont="1" applyFill="1" applyBorder="1" applyAlignment="1">
      <alignment vertical="center"/>
    </xf>
    <xf numFmtId="179" fontId="4" fillId="2" borderId="3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79" fontId="0" fillId="0" borderId="0" xfId="0" applyNumberFormat="1" applyAlignment="1">
      <alignment horizontal="right" vertic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/>
    <xf numFmtId="0" fontId="2" fillId="0" borderId="0" xfId="0" applyFont="1"/>
    <xf numFmtId="0" fontId="6" fillId="0" borderId="0" xfId="0" applyFont="1"/>
    <xf numFmtId="0" fontId="3" fillId="0" borderId="0" xfId="0" applyFont="1" applyAlignment="1">
      <alignment horizontal="right" vertical="center"/>
    </xf>
    <xf numFmtId="0" fontId="4" fillId="0" borderId="4" xfId="0" applyFont="1" applyBorder="1" applyAlignment="1">
      <alignment horizontal="center"/>
    </xf>
    <xf numFmtId="0" fontId="3" fillId="0" borderId="5" xfId="0" applyFont="1" applyBorder="1" applyAlignment="1">
      <alignment vertical="center"/>
    </xf>
    <xf numFmtId="179" fontId="0" fillId="0" borderId="6" xfId="0" applyNumberFormat="1" applyBorder="1" applyAlignment="1">
      <alignment horizontal="right" vertical="center"/>
    </xf>
    <xf numFmtId="179" fontId="0" fillId="0" borderId="7" xfId="0" applyNumberFormat="1" applyBorder="1" applyAlignment="1">
      <alignment horizontal="right" vertical="center"/>
    </xf>
    <xf numFmtId="179" fontId="4" fillId="0" borderId="7" xfId="0" applyNumberFormat="1" applyFont="1" applyBorder="1" applyAlignment="1">
      <alignment horizontal="right" vertical="center"/>
    </xf>
    <xf numFmtId="0" fontId="0" fillId="0" borderId="6" xfId="0" applyBorder="1"/>
    <xf numFmtId="0" fontId="7" fillId="0" borderId="0" xfId="0" applyFont="1" applyAlignment="1">
      <alignment vertical="center"/>
    </xf>
    <xf numFmtId="176" fontId="4" fillId="2" borderId="3" xfId="1" applyFont="1" applyFill="1" applyBorder="1" applyAlignment="1">
      <alignment horizontal="right" vertical="center"/>
    </xf>
    <xf numFmtId="179" fontId="4" fillId="2" borderId="8" xfId="0" applyNumberFormat="1" applyFont="1" applyFill="1" applyBorder="1" applyAlignment="1">
      <alignment horizontal="right" vertical="center"/>
    </xf>
    <xf numFmtId="176" fontId="7" fillId="0" borderId="0" xfId="0" applyNumberFormat="1" applyFont="1" applyAlignment="1">
      <alignment vertical="center"/>
    </xf>
    <xf numFmtId="176" fontId="7" fillId="0" borderId="6" xfId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9" xfId="0" applyBorder="1"/>
    <xf numFmtId="179" fontId="0" fillId="0" borderId="0" xfId="0" applyNumberFormat="1"/>
  </cellXfs>
  <cellStyles count="49">
    <cellStyle name="標準" xfId="0" builtinId="0"/>
    <cellStyle name="桁区切り" xfId="1" builtinId="3"/>
    <cellStyle name="通貨" xfId="2" builtinId="4"/>
    <cellStyle name="パーセント" xfId="3" builtinId="5"/>
    <cellStyle name="桁区切り[0]" xfId="4" builtinId="6"/>
    <cellStyle name="通貨[0]" xfId="5" builtinId="7"/>
    <cellStyle name="ハイパーリンク" xfId="6" builtinId="8"/>
    <cellStyle name="訪問済ハイパーリンク" xfId="7" builtinId="9"/>
    <cellStyle name="メモ" xfId="8" builtinId="10"/>
    <cellStyle name="警告文" xfId="9" builtinId="11"/>
    <cellStyle name="タイトル" xfId="10" builtinId="15"/>
    <cellStyle name="説明文" xfId="11" builtinId="53"/>
    <cellStyle name="見出し 1" xfId="12" builtinId="16"/>
    <cellStyle name="見出し 2" xfId="13" builtinId="17"/>
    <cellStyle name="見出し 3" xfId="14" builtinId="18"/>
    <cellStyle name="見出し 4" xfId="15" builtinId="19"/>
    <cellStyle name="入力" xfId="16" builtinId="20"/>
    <cellStyle name="出力" xfId="17" builtinId="21"/>
    <cellStyle name="計算" xfId="18" builtinId="22"/>
    <cellStyle name="チェックセル" xfId="19" builtinId="23"/>
    <cellStyle name="リンクセル" xfId="20" builtinId="24"/>
    <cellStyle name="集計" xfId="21" builtinId="25"/>
    <cellStyle name="良い" xfId="22" builtinId="26"/>
    <cellStyle name="悪い" xfId="23" builtinId="27"/>
    <cellStyle name="どちらでもない" xfId="24" builtinId="28"/>
    <cellStyle name="アクセント 1" xfId="25" builtinId="29"/>
    <cellStyle name="20% - アクセント 1" xfId="26" builtinId="30"/>
    <cellStyle name="40% - アクセント 1" xfId="27" builtinId="31"/>
    <cellStyle name="60% - アクセント 1" xfId="28" builtinId="32"/>
    <cellStyle name="アクセント 2" xfId="29" builtinId="33"/>
    <cellStyle name="20% - アクセント 2" xfId="30" builtinId="34"/>
    <cellStyle name="40% - アクセント 2" xfId="31" builtinId="35"/>
    <cellStyle name="60% - アクセント 2" xfId="32" builtinId="36"/>
    <cellStyle name="アクセント 3" xfId="33" builtinId="37"/>
    <cellStyle name="20% - アクセント 3" xfId="34" builtinId="38"/>
    <cellStyle name="40% - アクセント 3" xfId="35" builtinId="39"/>
    <cellStyle name="60% - アクセント 3" xfId="36" builtinId="40"/>
    <cellStyle name="アクセント 4" xfId="37" builtinId="41"/>
    <cellStyle name="20% - アクセント 4" xfId="38" builtinId="42"/>
    <cellStyle name="40% - アクセント 4" xfId="39" builtinId="43"/>
    <cellStyle name="60% - アクセント 4" xfId="40" builtinId="44"/>
    <cellStyle name="アクセント 5" xfId="41" builtinId="45"/>
    <cellStyle name="20% - アクセント 5" xfId="42" builtinId="46"/>
    <cellStyle name="40% - アクセント 5" xfId="43" builtinId="47"/>
    <cellStyle name="60% - アクセント 5" xfId="44" builtinId="48"/>
    <cellStyle name="アクセント 6" xfId="45" builtinId="49"/>
    <cellStyle name="20% - アクセント 6" xfId="46" builtinId="50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0"/>
  <sheetViews>
    <sheetView showGridLines="0" tabSelected="1" workbookViewId="0">
      <pane xSplit="2" ySplit="7" topLeftCell="C8" activePane="bottomRight" state="frozen"/>
      <selection/>
      <selection pane="topRight"/>
      <selection pane="bottomLeft"/>
      <selection pane="bottomRight" activeCell="C9" sqref="C9"/>
    </sheetView>
  </sheetViews>
  <sheetFormatPr defaultColWidth="9" defaultRowHeight="11.5" outlineLevelCol="4"/>
  <cols>
    <col min="1" max="1" width="42.3" customWidth="1"/>
    <col min="2" max="2" width="14.9" customWidth="1"/>
    <col min="3" max="5" width="16.5" customWidth="1"/>
  </cols>
  <sheetData>
    <row r="1" s="17" customFormat="1" ht="16.75" customHeight="1" spans="1:5">
      <c r="A1" s="1" t="s">
        <v>0</v>
      </c>
      <c r="B1" s="1" t="s">
        <v>1</v>
      </c>
      <c r="C1" s="1"/>
      <c r="D1" s="1"/>
      <c r="E1" s="1"/>
    </row>
    <row r="2" s="18" customFormat="1" ht="14.4" customHeight="1" spans="1:5">
      <c r="A2" s="2" t="s">
        <v>2</v>
      </c>
      <c r="B2" s="2"/>
      <c r="C2" s="2"/>
      <c r="D2" s="2"/>
      <c r="E2" s="2"/>
    </row>
    <row r="3" s="18" customFormat="1" ht="14.4" customHeight="1" spans="1:5">
      <c r="A3" s="2" t="s">
        <v>3</v>
      </c>
      <c r="B3" s="2"/>
      <c r="C3" s="2"/>
      <c r="D3" s="2"/>
      <c r="E3" s="2"/>
    </row>
    <row r="4" ht="13.4" customHeight="1"/>
    <row r="5" s="19" customFormat="1" ht="12.15" customHeight="1" spans="1:5">
      <c r="A5" s="4" t="s">
        <v>4</v>
      </c>
      <c r="B5" s="5" t="s">
        <v>5</v>
      </c>
      <c r="C5" s="20"/>
      <c r="D5" s="20"/>
      <c r="E5" s="20"/>
    </row>
    <row r="6" ht="13.4" customHeight="1" spans="3:5">
      <c r="C6" s="21" t="s">
        <v>6</v>
      </c>
      <c r="D6" s="21" t="s">
        <v>7</v>
      </c>
      <c r="E6" s="21" t="s">
        <v>8</v>
      </c>
    </row>
    <row r="7" s="19" customFormat="1" ht="12.15" customHeight="1" spans="1:5">
      <c r="A7" s="3" t="s">
        <v>9</v>
      </c>
      <c r="B7" s="3"/>
      <c r="C7" s="22"/>
      <c r="D7" s="22"/>
      <c r="E7" s="22"/>
    </row>
    <row r="8" ht="11" customHeight="1" spans="1:5">
      <c r="A8" s="13" t="s">
        <v>10</v>
      </c>
      <c r="B8" s="14">
        <v>476595.38</v>
      </c>
      <c r="C8" s="23" t="s">
        <v>11</v>
      </c>
      <c r="D8" s="23"/>
      <c r="E8" s="23"/>
    </row>
    <row r="9" ht="11" customHeight="1" spans="1:5">
      <c r="A9" s="7" t="s">
        <v>12</v>
      </c>
      <c r="B9" s="8">
        <v>436560</v>
      </c>
      <c r="C9" s="24"/>
      <c r="D9" s="24"/>
      <c r="E9" s="24">
        <f>B9</f>
        <v>436560</v>
      </c>
    </row>
    <row r="10" ht="11" customHeight="1" spans="1:5">
      <c r="A10" s="7" t="s">
        <v>13</v>
      </c>
      <c r="B10" s="8">
        <v>252677.73</v>
      </c>
      <c r="C10" s="24"/>
      <c r="D10" s="24">
        <f>B10</f>
        <v>252677.73</v>
      </c>
      <c r="E10" s="24"/>
    </row>
    <row r="11" ht="11" customHeight="1" spans="1:5">
      <c r="A11" s="9" t="s">
        <v>14</v>
      </c>
      <c r="B11" s="10">
        <f>SUM(B8:B10)</f>
        <v>1165833.11</v>
      </c>
      <c r="C11" s="25">
        <f t="shared" ref="C11:E11" si="0">SUM(C8:C10)</f>
        <v>0</v>
      </c>
      <c r="D11" s="25">
        <f t="shared" si="0"/>
        <v>252677.73</v>
      </c>
      <c r="E11" s="25">
        <f t="shared" si="0"/>
        <v>436560</v>
      </c>
    </row>
    <row r="12" ht="13.4" customHeight="1" spans="3:5">
      <c r="C12" s="26"/>
      <c r="D12" s="26"/>
      <c r="E12" s="26"/>
    </row>
    <row r="13" s="19" customFormat="1" ht="12.15" customHeight="1" spans="1:5">
      <c r="A13" s="3" t="s">
        <v>15</v>
      </c>
      <c r="B13" s="3"/>
      <c r="C13" s="22"/>
      <c r="D13" s="22"/>
      <c r="E13" s="22"/>
    </row>
    <row r="14" ht="11" customHeight="1" spans="1:5">
      <c r="A14" s="7" t="s">
        <v>16</v>
      </c>
      <c r="B14" s="8">
        <f>SUM(C14:E14)</f>
        <v>830433.87</v>
      </c>
      <c r="C14" s="24">
        <v>466059.825</v>
      </c>
      <c r="D14" s="24">
        <v>25421.445</v>
      </c>
      <c r="E14" s="24">
        <v>338952.6</v>
      </c>
    </row>
    <row r="15" ht="11" customHeight="1" spans="1:5">
      <c r="A15" s="27" t="s">
        <v>17</v>
      </c>
      <c r="B15" s="8">
        <f>SUM(C15:E15)</f>
        <v>520811.76</v>
      </c>
      <c r="C15" s="23">
        <v>348167.67</v>
      </c>
      <c r="D15" s="23">
        <v>172644.09</v>
      </c>
      <c r="E15" s="23"/>
    </row>
    <row r="16" ht="11" hidden="1" customHeight="1" spans="1:5">
      <c r="A16" s="13" t="s">
        <v>18</v>
      </c>
      <c r="B16" s="14">
        <v>130859.69</v>
      </c>
      <c r="C16" s="23"/>
      <c r="D16" s="23"/>
      <c r="E16" s="23"/>
    </row>
    <row r="17" ht="11" hidden="1" customHeight="1" spans="1:5">
      <c r="A17" s="7" t="s">
        <v>19</v>
      </c>
      <c r="B17" s="8">
        <v>124696.95</v>
      </c>
      <c r="C17" s="24"/>
      <c r="D17" s="24"/>
      <c r="E17" s="24"/>
    </row>
    <row r="18" ht="11" hidden="1" customHeight="1" spans="1:5">
      <c r="A18" s="7" t="s">
        <v>20</v>
      </c>
      <c r="B18" s="8">
        <v>699522.25</v>
      </c>
      <c r="C18" s="24"/>
      <c r="D18" s="24"/>
      <c r="E18" s="24"/>
    </row>
    <row r="19" ht="11" hidden="1" customHeight="1" spans="1:5">
      <c r="A19" s="7" t="s">
        <v>21</v>
      </c>
      <c r="B19" s="8">
        <v>8457.51</v>
      </c>
      <c r="C19" s="24"/>
      <c r="D19" s="24"/>
      <c r="E19" s="24"/>
    </row>
    <row r="20" ht="11" hidden="1" customHeight="1" spans="1:5">
      <c r="A20" s="7" t="s">
        <v>22</v>
      </c>
      <c r="B20" s="8">
        <v>44590.75</v>
      </c>
      <c r="C20" s="24"/>
      <c r="D20" s="24"/>
      <c r="E20" s="24"/>
    </row>
    <row r="21" ht="11" hidden="1" customHeight="1" spans="1:5">
      <c r="A21" s="7"/>
      <c r="B21" s="8"/>
      <c r="C21" s="24"/>
      <c r="D21" s="24"/>
      <c r="E21" s="24"/>
    </row>
    <row r="22" ht="11" customHeight="1" spans="1:5">
      <c r="A22" s="7" t="s">
        <v>23</v>
      </c>
      <c r="B22" s="8">
        <v>272148.81</v>
      </c>
      <c r="C22" s="24">
        <f>B22</f>
        <v>272148.81</v>
      </c>
      <c r="D22" s="24"/>
      <c r="E22" s="24"/>
    </row>
    <row r="23" ht="11" customHeight="1" spans="1:5">
      <c r="A23" s="7" t="s">
        <v>24</v>
      </c>
      <c r="B23" s="8">
        <v>5500</v>
      </c>
      <c r="C23" s="24">
        <f>B23</f>
        <v>5500</v>
      </c>
      <c r="D23" s="24"/>
      <c r="E23" s="24"/>
    </row>
    <row r="24" ht="11" customHeight="1" spans="1:5">
      <c r="A24" s="7" t="s">
        <v>25</v>
      </c>
      <c r="B24" s="8">
        <v>752770.58</v>
      </c>
      <c r="C24" s="24">
        <f>B24*0.8</f>
        <v>602216.464</v>
      </c>
      <c r="D24" s="24"/>
      <c r="E24" s="24">
        <f>B24*0.2</f>
        <v>150554.116</v>
      </c>
    </row>
    <row r="25" ht="11" customHeight="1" spans="1:5">
      <c r="A25" s="7" t="s">
        <v>26</v>
      </c>
      <c r="B25" s="8">
        <v>371830.3</v>
      </c>
      <c r="C25" s="24">
        <f>B25-D25</f>
        <v>286650.32</v>
      </c>
      <c r="D25" s="24">
        <v>85179.98</v>
      </c>
      <c r="E25" s="24"/>
    </row>
    <row r="26" ht="11" customHeight="1" spans="1:5">
      <c r="A26" s="9" t="s">
        <v>27</v>
      </c>
      <c r="B26" s="10">
        <f>B14+B15+B22+B23+B25+B24</f>
        <v>2753495.32</v>
      </c>
      <c r="C26" s="25">
        <f>SUM(C14:C25)</f>
        <v>1980743.089</v>
      </c>
      <c r="D26" s="25">
        <f t="shared" ref="D26:E26" si="1">SUM(D14:D25)</f>
        <v>283245.515</v>
      </c>
      <c r="E26" s="25">
        <f t="shared" si="1"/>
        <v>489506.716</v>
      </c>
    </row>
    <row r="27" ht="13.4" customHeight="1" spans="3:5">
      <c r="C27" s="26"/>
      <c r="D27" s="26"/>
      <c r="E27" s="26"/>
    </row>
    <row r="28" ht="11" customHeight="1" spans="1:5">
      <c r="A28" s="11" t="s">
        <v>28</v>
      </c>
      <c r="B28" s="28">
        <f>(B11-B26)</f>
        <v>-1587662.21</v>
      </c>
      <c r="C28" s="29">
        <f>C11-C26</f>
        <v>-1980743.089</v>
      </c>
      <c r="D28" s="29">
        <f>D11-D26</f>
        <v>-30567.785</v>
      </c>
      <c r="E28" s="29">
        <f>E11-E26</f>
        <v>-52946.716</v>
      </c>
    </row>
    <row r="29" ht="13.4" customHeight="1" spans="3:5">
      <c r="C29" s="26"/>
      <c r="D29" s="26"/>
      <c r="E29" s="26"/>
    </row>
    <row r="30" s="19" customFormat="1" ht="12.15" customHeight="1" spans="1:5">
      <c r="A30" s="3" t="s">
        <v>29</v>
      </c>
      <c r="B30" s="3"/>
      <c r="C30" s="22"/>
      <c r="D30" s="22"/>
      <c r="E30" s="22"/>
    </row>
    <row r="31" ht="11" customHeight="1" spans="1:5">
      <c r="A31" s="13" t="s">
        <v>30</v>
      </c>
      <c r="B31" s="14">
        <v>5.44</v>
      </c>
      <c r="C31" s="23">
        <f>B31</f>
        <v>5.44</v>
      </c>
      <c r="D31" s="23"/>
      <c r="E31" s="23"/>
    </row>
    <row r="32" ht="11" customHeight="1" spans="1:5">
      <c r="A32" s="9" t="s">
        <v>31</v>
      </c>
      <c r="B32" s="10">
        <f>B31</f>
        <v>5.44</v>
      </c>
      <c r="C32" s="10">
        <f>C31</f>
        <v>5.44</v>
      </c>
      <c r="D32" s="25"/>
      <c r="E32" s="25"/>
    </row>
    <row r="33" ht="13.4" customHeight="1" spans="3:5">
      <c r="C33" s="26"/>
      <c r="D33" s="26"/>
      <c r="E33" s="26"/>
    </row>
    <row r="34" s="19" customFormat="1" ht="12.15" customHeight="1" spans="1:5">
      <c r="A34" s="3" t="s">
        <v>32</v>
      </c>
      <c r="B34" s="3"/>
      <c r="C34" s="22"/>
      <c r="D34" s="22"/>
      <c r="E34" s="22"/>
    </row>
    <row r="35" s="19" customFormat="1" ht="12.15" customHeight="1" spans="1:5">
      <c r="A35" s="27" t="s">
        <v>16</v>
      </c>
      <c r="B35" s="30">
        <f>C35</f>
        <v>16947.63</v>
      </c>
      <c r="C35" s="31">
        <v>16947.63</v>
      </c>
      <c r="D35" s="32"/>
      <c r="E35" s="32"/>
    </row>
    <row r="36" s="19" customFormat="1" ht="12.15" customHeight="1" spans="1:5">
      <c r="A36" s="27" t="s">
        <v>17</v>
      </c>
      <c r="B36" s="30">
        <f>C36</f>
        <v>487315.35</v>
      </c>
      <c r="C36" s="31">
        <v>487315.35</v>
      </c>
      <c r="D36" s="32"/>
      <c r="E36" s="32"/>
    </row>
    <row r="37" ht="11" customHeight="1" spans="1:5">
      <c r="A37" s="13" t="s">
        <v>33</v>
      </c>
      <c r="B37" s="14">
        <v>4052.96</v>
      </c>
      <c r="C37" s="23">
        <f>B37</f>
        <v>4052.96</v>
      </c>
      <c r="D37" s="23"/>
      <c r="E37" s="23"/>
    </row>
    <row r="38" ht="11" customHeight="1" spans="1:5">
      <c r="A38" s="7" t="s">
        <v>34</v>
      </c>
      <c r="B38" s="8">
        <v>-3557.06</v>
      </c>
      <c r="C38" s="23">
        <f t="shared" ref="C38:C56" si="2">B38</f>
        <v>-3557.06</v>
      </c>
      <c r="D38" s="24"/>
      <c r="E38" s="24"/>
    </row>
    <row r="39" ht="11" customHeight="1" spans="1:5">
      <c r="A39" s="7" t="s">
        <v>35</v>
      </c>
      <c r="B39" s="8">
        <v>28866.56</v>
      </c>
      <c r="C39" s="23">
        <f t="shared" si="2"/>
        <v>28866.56</v>
      </c>
      <c r="D39" s="24"/>
      <c r="E39" s="24"/>
    </row>
    <row r="40" ht="11" customHeight="1" spans="1:5">
      <c r="A40" s="7" t="s">
        <v>36</v>
      </c>
      <c r="B40" s="8">
        <v>2211.87</v>
      </c>
      <c r="C40" s="23">
        <f t="shared" si="2"/>
        <v>2211.87</v>
      </c>
      <c r="D40" s="24"/>
      <c r="E40" s="24"/>
    </row>
    <row r="41" ht="11" customHeight="1" spans="1:5">
      <c r="A41" s="7" t="s">
        <v>37</v>
      </c>
      <c r="B41" s="8">
        <v>12523.81</v>
      </c>
      <c r="C41" s="23">
        <f t="shared" si="2"/>
        <v>12523.81</v>
      </c>
      <c r="D41" s="24"/>
      <c r="E41" s="24"/>
    </row>
    <row r="42" ht="11" customHeight="1" spans="1:5">
      <c r="A42" s="7" t="s">
        <v>38</v>
      </c>
      <c r="B42" s="8">
        <v>926.67</v>
      </c>
      <c r="C42" s="23">
        <f t="shared" si="2"/>
        <v>926.67</v>
      </c>
      <c r="D42" s="24"/>
      <c r="E42" s="24"/>
    </row>
    <row r="43" ht="11" customHeight="1" spans="1:5">
      <c r="A43" s="7" t="s">
        <v>39</v>
      </c>
      <c r="B43" s="8">
        <v>19997.66</v>
      </c>
      <c r="C43" s="23">
        <f t="shared" si="2"/>
        <v>19997.66</v>
      </c>
      <c r="D43" s="24"/>
      <c r="E43" s="24"/>
    </row>
    <row r="44" ht="11" customHeight="1" spans="1:5">
      <c r="A44" s="7" t="s">
        <v>40</v>
      </c>
      <c r="B44" s="8">
        <v>11666.67</v>
      </c>
      <c r="C44" s="23">
        <f t="shared" si="2"/>
        <v>11666.67</v>
      </c>
      <c r="D44" s="24"/>
      <c r="E44" s="24"/>
    </row>
    <row r="45" ht="11" customHeight="1" spans="1:5">
      <c r="A45" s="7" t="s">
        <v>41</v>
      </c>
      <c r="B45" s="8">
        <v>25100</v>
      </c>
      <c r="C45" s="23">
        <f t="shared" si="2"/>
        <v>25100</v>
      </c>
      <c r="D45" s="24"/>
      <c r="E45" s="24"/>
    </row>
    <row r="46" ht="11" customHeight="1" spans="1:5">
      <c r="A46" s="7" t="s">
        <v>42</v>
      </c>
      <c r="B46" s="8">
        <v>-8000</v>
      </c>
      <c r="C46" s="23">
        <f t="shared" si="2"/>
        <v>-8000</v>
      </c>
      <c r="D46" s="24"/>
      <c r="E46" s="24"/>
    </row>
    <row r="47" ht="11" customHeight="1" spans="1:5">
      <c r="A47" s="7" t="s">
        <v>43</v>
      </c>
      <c r="B47" s="8">
        <v>5650</v>
      </c>
      <c r="C47" s="23">
        <f t="shared" si="2"/>
        <v>5650</v>
      </c>
      <c r="D47" s="24"/>
      <c r="E47" s="24"/>
    </row>
    <row r="48" ht="11" customHeight="1" spans="1:5">
      <c r="A48" s="7" t="s">
        <v>44</v>
      </c>
      <c r="B48" s="8">
        <v>5123.21</v>
      </c>
      <c r="C48" s="23">
        <f t="shared" si="2"/>
        <v>5123.21</v>
      </c>
      <c r="D48" s="24"/>
      <c r="E48" s="24"/>
    </row>
    <row r="49" ht="11" customHeight="1" spans="1:5">
      <c r="A49" s="7" t="s">
        <v>45</v>
      </c>
      <c r="B49" s="8">
        <v>180</v>
      </c>
      <c r="C49" s="23">
        <f t="shared" si="2"/>
        <v>180</v>
      </c>
      <c r="D49" s="24"/>
      <c r="E49" s="24"/>
    </row>
    <row r="50" ht="11" customHeight="1" spans="1:5">
      <c r="A50" s="7" t="s">
        <v>46</v>
      </c>
      <c r="B50" s="8">
        <v>51474.71</v>
      </c>
      <c r="C50" s="23">
        <f t="shared" si="2"/>
        <v>51474.71</v>
      </c>
      <c r="D50" s="24"/>
      <c r="E50" s="24"/>
    </row>
    <row r="51" ht="11" customHeight="1" spans="1:5">
      <c r="A51" s="7" t="s">
        <v>47</v>
      </c>
      <c r="B51" s="8">
        <v>59500</v>
      </c>
      <c r="C51" s="23">
        <f t="shared" si="2"/>
        <v>59500</v>
      </c>
      <c r="D51" s="24"/>
      <c r="E51" s="24"/>
    </row>
    <row r="52" ht="11" customHeight="1" spans="1:5">
      <c r="A52" s="7" t="s">
        <v>48</v>
      </c>
      <c r="B52" s="8">
        <v>-4443.36</v>
      </c>
      <c r="C52" s="23">
        <f t="shared" si="2"/>
        <v>-4443.36</v>
      </c>
      <c r="D52" s="24"/>
      <c r="E52" s="24"/>
    </row>
    <row r="53" ht="11" customHeight="1" spans="1:5">
      <c r="A53" s="7" t="s">
        <v>49</v>
      </c>
      <c r="B53" s="8">
        <v>30000</v>
      </c>
      <c r="C53" s="23">
        <f t="shared" si="2"/>
        <v>30000</v>
      </c>
      <c r="D53" s="24"/>
      <c r="E53" s="24"/>
    </row>
    <row r="54" ht="11" customHeight="1" spans="1:5">
      <c r="A54" s="7" t="s">
        <v>50</v>
      </c>
      <c r="B54" s="8">
        <v>81516.88</v>
      </c>
      <c r="C54" s="23">
        <f t="shared" si="2"/>
        <v>81516.88</v>
      </c>
      <c r="D54" s="24"/>
      <c r="E54" s="24"/>
    </row>
    <row r="55" ht="11" customHeight="1" spans="1:5">
      <c r="A55" s="7" t="s">
        <v>51</v>
      </c>
      <c r="B55" s="8">
        <v>38054.64</v>
      </c>
      <c r="C55" s="23">
        <f t="shared" si="2"/>
        <v>38054.64</v>
      </c>
      <c r="D55" s="24"/>
      <c r="E55" s="24"/>
    </row>
    <row r="56" ht="11" customHeight="1" spans="1:5">
      <c r="A56" s="7" t="s">
        <v>52</v>
      </c>
      <c r="B56" s="8">
        <v>6438.44</v>
      </c>
      <c r="C56" s="23">
        <f t="shared" si="2"/>
        <v>6438.44</v>
      </c>
      <c r="D56" s="24"/>
      <c r="E56" s="24"/>
    </row>
    <row r="57" ht="11" customHeight="1" spans="1:5">
      <c r="A57" s="9" t="s">
        <v>53</v>
      </c>
      <c r="B57" s="10">
        <f>SUM(B35:B56)</f>
        <v>871546.64</v>
      </c>
      <c r="C57" s="10">
        <f>SUM(C35:C56)</f>
        <v>871546.64</v>
      </c>
      <c r="D57" s="25"/>
      <c r="E57" s="25"/>
    </row>
    <row r="58" ht="13.4" customHeight="1" spans="3:5">
      <c r="C58" s="33"/>
      <c r="D58" s="33"/>
      <c r="E58" s="33"/>
    </row>
    <row r="59" ht="11" customHeight="1" spans="1:5">
      <c r="A59" s="11" t="s">
        <v>54</v>
      </c>
      <c r="B59" s="12">
        <f>((B28+B32)-B57)</f>
        <v>-2459203.41</v>
      </c>
      <c r="C59" s="12">
        <f>((C28+C32)-C57)</f>
        <v>-2852284.289</v>
      </c>
      <c r="D59" s="12">
        <f>((D28+D32)-D57)</f>
        <v>-30567.785</v>
      </c>
      <c r="E59" s="12">
        <f>((E28+E32)-E57)</f>
        <v>-52946.716</v>
      </c>
    </row>
    <row r="60" spans="2:2">
      <c r="B60" s="34">
        <f>SUM(C59:E59)</f>
        <v>-2935798.79</v>
      </c>
    </row>
  </sheetData>
  <pageMargins left="0.7" right="0.7" top="0.75" bottom="0.75" header="0.3" footer="0.3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9"/>
  <sheetViews>
    <sheetView workbookViewId="0">
      <selection activeCell="C2" sqref="C2"/>
    </sheetView>
  </sheetViews>
  <sheetFormatPr defaultColWidth="9" defaultRowHeight="11.5" outlineLevelCol="2"/>
  <cols>
    <col min="2" max="2" width="44.8" customWidth="1"/>
    <col min="3" max="3" width="14.7" customWidth="1"/>
  </cols>
  <sheetData>
    <row r="1" ht="18" spans="1:3">
      <c r="A1" s="1" t="s">
        <v>55</v>
      </c>
      <c r="B1" s="1"/>
      <c r="C1" s="1" t="s">
        <v>1</v>
      </c>
    </row>
    <row r="2" ht="15.5" spans="1:3">
      <c r="A2" s="2" t="s">
        <v>2</v>
      </c>
      <c r="B2" s="2"/>
      <c r="C2" s="2"/>
    </row>
    <row r="3" ht="15.5" spans="1:3">
      <c r="A3" s="2" t="s">
        <v>56</v>
      </c>
      <c r="B3" s="2"/>
      <c r="C3" s="2"/>
    </row>
    <row r="5" ht="13" spans="1:3">
      <c r="A5" s="3"/>
      <c r="B5" s="4" t="s">
        <v>4</v>
      </c>
      <c r="C5" s="5" t="s">
        <v>57</v>
      </c>
    </row>
    <row r="7" ht="13" spans="1:3">
      <c r="A7" s="3" t="s">
        <v>58</v>
      </c>
      <c r="B7" s="3"/>
      <c r="C7" s="3"/>
    </row>
    <row r="8" spans="1:3">
      <c r="A8" s="6"/>
      <c r="B8" s="6" t="s">
        <v>59</v>
      </c>
      <c r="C8" s="6"/>
    </row>
    <row r="9" spans="2:3">
      <c r="B9" s="7" t="s">
        <v>60</v>
      </c>
      <c r="C9" s="8">
        <v>2476346.46</v>
      </c>
    </row>
    <row r="10" spans="2:3">
      <c r="B10" s="7" t="s">
        <v>61</v>
      </c>
      <c r="C10" s="8">
        <v>49845.95</v>
      </c>
    </row>
    <row r="11" spans="2:3">
      <c r="B11" s="7" t="s">
        <v>62</v>
      </c>
      <c r="C11" s="8">
        <v>16698953.6</v>
      </c>
    </row>
    <row r="12" spans="2:3">
      <c r="B12" s="7" t="s">
        <v>63</v>
      </c>
      <c r="C12" s="8">
        <v>81344.35</v>
      </c>
    </row>
    <row r="13" spans="2:3">
      <c r="B13" s="7" t="s">
        <v>64</v>
      </c>
      <c r="C13" s="8">
        <v>710838.34</v>
      </c>
    </row>
    <row r="14" spans="2:3">
      <c r="B14" s="9" t="s">
        <v>65</v>
      </c>
      <c r="C14" s="10">
        <f>SUM(C9:C13)</f>
        <v>20017328.7</v>
      </c>
    </row>
    <row r="15" spans="1:3">
      <c r="A15" s="6"/>
      <c r="B15" s="6" t="s">
        <v>66</v>
      </c>
      <c r="C15" s="6"/>
    </row>
    <row r="16" spans="2:3">
      <c r="B16" s="7" t="s">
        <v>67</v>
      </c>
      <c r="C16" s="8">
        <v>2969380.47</v>
      </c>
    </row>
    <row r="17" spans="2:3">
      <c r="B17" s="7" t="s">
        <v>68</v>
      </c>
      <c r="C17" s="8">
        <v>6893.18</v>
      </c>
    </row>
    <row r="18" spans="2:3">
      <c r="B18" s="7" t="s">
        <v>69</v>
      </c>
      <c r="C18" s="8">
        <v>87312</v>
      </c>
    </row>
    <row r="19" spans="2:3">
      <c r="B19" s="7" t="s">
        <v>70</v>
      </c>
      <c r="C19" s="8">
        <v>185438.56</v>
      </c>
    </row>
    <row r="20" spans="2:3">
      <c r="B20" s="7" t="s">
        <v>71</v>
      </c>
      <c r="C20" s="8">
        <v>454538.69</v>
      </c>
    </row>
    <row r="21" spans="2:3">
      <c r="B21" s="7" t="s">
        <v>72</v>
      </c>
      <c r="C21" s="8">
        <v>574109.42</v>
      </c>
    </row>
    <row r="22" spans="2:3">
      <c r="B22" s="7" t="s">
        <v>73</v>
      </c>
      <c r="C22" s="8">
        <v>104450.83</v>
      </c>
    </row>
    <row r="23" spans="2:3">
      <c r="B23" s="9" t="s">
        <v>74</v>
      </c>
      <c r="C23" s="10">
        <f>SUM(C16:C22)</f>
        <v>4382123.15</v>
      </c>
    </row>
    <row r="24" spans="1:3">
      <c r="A24" s="6"/>
      <c r="B24" s="6" t="s">
        <v>75</v>
      </c>
      <c r="C24" s="6"/>
    </row>
    <row r="25" spans="2:3">
      <c r="B25" s="7" t="s">
        <v>76</v>
      </c>
      <c r="C25" s="8">
        <v>-346989.26</v>
      </c>
    </row>
    <row r="26" spans="2:3">
      <c r="B26" s="7" t="s">
        <v>77</v>
      </c>
      <c r="C26" s="8">
        <v>-446870.69</v>
      </c>
    </row>
    <row r="27" spans="2:3">
      <c r="B27" s="7" t="s">
        <v>78</v>
      </c>
      <c r="C27" s="8">
        <v>-298608.11</v>
      </c>
    </row>
    <row r="28" spans="2:3">
      <c r="B28" s="7" t="s">
        <v>79</v>
      </c>
      <c r="C28" s="8">
        <v>-36918104.87</v>
      </c>
    </row>
    <row r="29" spans="2:3">
      <c r="B29" s="7" t="s">
        <v>80</v>
      </c>
      <c r="C29" s="8">
        <v>-1261033.1</v>
      </c>
    </row>
    <row r="30" spans="2:3">
      <c r="B30" s="7" t="s">
        <v>81</v>
      </c>
      <c r="C30" s="8">
        <v>-13828591.31</v>
      </c>
    </row>
    <row r="31" spans="2:3">
      <c r="B31" s="7" t="s">
        <v>82</v>
      </c>
      <c r="C31" s="8">
        <v>-256666.74</v>
      </c>
    </row>
    <row r="32" spans="2:3">
      <c r="B32" s="7" t="s">
        <v>83</v>
      </c>
      <c r="C32" s="8">
        <v>580391.84</v>
      </c>
    </row>
    <row r="33" spans="2:3">
      <c r="B33" s="7" t="s">
        <v>84</v>
      </c>
      <c r="C33" s="8">
        <v>751428.7</v>
      </c>
    </row>
    <row r="34" spans="2:3">
      <c r="B34" s="7" t="s">
        <v>85</v>
      </c>
      <c r="C34" s="8">
        <v>335514.78</v>
      </c>
    </row>
    <row r="35" spans="2:3">
      <c r="B35" s="7" t="s">
        <v>86</v>
      </c>
      <c r="C35" s="8">
        <v>90326583.45</v>
      </c>
    </row>
    <row r="36" spans="2:3">
      <c r="B36" s="7" t="s">
        <v>87</v>
      </c>
      <c r="C36" s="8">
        <v>1830021.34</v>
      </c>
    </row>
    <row r="37" spans="2:3">
      <c r="B37" s="7" t="s">
        <v>88</v>
      </c>
      <c r="C37" s="8">
        <v>22482077.67</v>
      </c>
    </row>
    <row r="38" spans="2:3">
      <c r="B38" s="7" t="s">
        <v>89</v>
      </c>
      <c r="C38" s="8">
        <v>700000</v>
      </c>
    </row>
    <row r="39" spans="2:3">
      <c r="B39" s="9" t="s">
        <v>90</v>
      </c>
      <c r="C39" s="10">
        <f>SUM(C25:C38)</f>
        <v>63649153.7</v>
      </c>
    </row>
    <row r="40" spans="1:3">
      <c r="A40" s="6"/>
      <c r="B40" s="6" t="s">
        <v>91</v>
      </c>
      <c r="C40" s="6"/>
    </row>
    <row r="41" spans="2:3">
      <c r="B41" s="7" t="s">
        <v>92</v>
      </c>
      <c r="C41" s="8">
        <v>3723032.6</v>
      </c>
    </row>
    <row r="42" spans="2:3">
      <c r="B42" s="9" t="s">
        <v>93</v>
      </c>
      <c r="C42" s="10">
        <f>C41</f>
        <v>3723032.6</v>
      </c>
    </row>
    <row r="43" spans="1:3">
      <c r="A43" s="9" t="s">
        <v>94</v>
      </c>
      <c r="C43" s="10">
        <f>(0+(((C14+C23)+C39)+C42))</f>
        <v>91771638.15</v>
      </c>
    </row>
    <row r="45" ht="13" spans="1:3">
      <c r="A45" s="3" t="s">
        <v>95</v>
      </c>
      <c r="B45" s="3"/>
      <c r="C45" s="3"/>
    </row>
    <row r="46" spans="1:3">
      <c r="A46" s="6"/>
      <c r="B46" s="6" t="s">
        <v>96</v>
      </c>
      <c r="C46" s="6"/>
    </row>
    <row r="47" spans="2:3">
      <c r="B47" s="7" t="s">
        <v>97</v>
      </c>
      <c r="C47" s="8">
        <v>421.87</v>
      </c>
    </row>
    <row r="48" spans="2:3">
      <c r="B48" s="7" t="s">
        <v>98</v>
      </c>
      <c r="C48" s="8">
        <v>1446014.76</v>
      </c>
    </row>
    <row r="49" spans="2:3">
      <c r="B49" s="7" t="s">
        <v>99</v>
      </c>
      <c r="C49" s="8">
        <v>545218</v>
      </c>
    </row>
    <row r="50" spans="2:3">
      <c r="B50" s="7" t="s">
        <v>100</v>
      </c>
      <c r="C50" s="8">
        <v>5439.76</v>
      </c>
    </row>
    <row r="51" spans="2:3">
      <c r="B51" s="7" t="s">
        <v>101</v>
      </c>
      <c r="C51" s="8">
        <v>2091.86</v>
      </c>
    </row>
    <row r="52" spans="2:3">
      <c r="B52" s="7" t="s">
        <v>102</v>
      </c>
      <c r="C52" s="8">
        <v>71766.37</v>
      </c>
    </row>
    <row r="53" spans="2:3">
      <c r="B53" s="7" t="s">
        <v>103</v>
      </c>
      <c r="C53" s="8">
        <v>1265.01</v>
      </c>
    </row>
    <row r="54" spans="2:3">
      <c r="B54" s="7" t="s">
        <v>104</v>
      </c>
      <c r="C54" s="8">
        <v>51824.26</v>
      </c>
    </row>
    <row r="55" spans="2:3">
      <c r="B55" s="7" t="s">
        <v>105</v>
      </c>
      <c r="C55" s="8">
        <v>1500</v>
      </c>
    </row>
    <row r="56" spans="2:3">
      <c r="B56" s="7" t="s">
        <v>106</v>
      </c>
      <c r="C56" s="8">
        <v>862.6</v>
      </c>
    </row>
    <row r="57" spans="2:3">
      <c r="B57" s="9" t="s">
        <v>107</v>
      </c>
      <c r="C57" s="10">
        <f>SUM(C47:C56)</f>
        <v>2126404.49</v>
      </c>
    </row>
    <row r="58" spans="1:3">
      <c r="A58" s="6"/>
      <c r="B58" s="6" t="s">
        <v>108</v>
      </c>
      <c r="C58" s="6"/>
    </row>
    <row r="59" spans="2:3">
      <c r="B59" s="7" t="s">
        <v>109</v>
      </c>
      <c r="C59" s="8">
        <v>119631.47</v>
      </c>
    </row>
    <row r="60" spans="2:3">
      <c r="B60" s="7" t="s">
        <v>110</v>
      </c>
      <c r="C60" s="8">
        <v>1391896.64</v>
      </c>
    </row>
    <row r="61" spans="2:3">
      <c r="B61" s="9" t="s">
        <v>111</v>
      </c>
      <c r="C61" s="10">
        <f>SUM(C59:C60)</f>
        <v>1511528.11</v>
      </c>
    </row>
    <row r="62" spans="1:3">
      <c r="A62" s="9" t="s">
        <v>112</v>
      </c>
      <c r="C62" s="10">
        <f>(0+(C57+C61))</f>
        <v>3637932.6</v>
      </c>
    </row>
    <row r="64" spans="2:3">
      <c r="B64" s="11" t="s">
        <v>113</v>
      </c>
      <c r="C64" s="12">
        <f>(C43-C62)</f>
        <v>88133705.55</v>
      </c>
    </row>
    <row r="66" ht="13" spans="1:3">
      <c r="A66" s="3" t="s">
        <v>114</v>
      </c>
      <c r="B66" s="3"/>
      <c r="C66" s="3"/>
    </row>
    <row r="67" spans="2:3">
      <c r="B67" s="13" t="s">
        <v>115</v>
      </c>
      <c r="C67" s="14">
        <v>-2459203.45</v>
      </c>
    </row>
    <row r="68" spans="2:3">
      <c r="B68" s="7" t="s">
        <v>116</v>
      </c>
      <c r="C68" s="8">
        <v>-159407091</v>
      </c>
    </row>
    <row r="69" spans="2:3">
      <c r="B69" s="7" t="s">
        <v>117</v>
      </c>
      <c r="C69" s="8">
        <v>250000000</v>
      </c>
    </row>
    <row r="70" spans="1:3">
      <c r="A70" s="9" t="s">
        <v>118</v>
      </c>
      <c r="C70" s="10">
        <f>SUM(C67:C69)</f>
        <v>88133705.55</v>
      </c>
    </row>
    <row r="73" spans="1:1">
      <c r="A73" s="15" t="s">
        <v>119</v>
      </c>
    </row>
    <row r="74" spans="1:1">
      <c r="A74" s="16" t="s">
        <v>57</v>
      </c>
    </row>
    <row r="75" spans="1:1">
      <c r="A75" s="15" t="s">
        <v>120</v>
      </c>
    </row>
    <row r="76" spans="1:1">
      <c r="A76" s="15" t="s">
        <v>121</v>
      </c>
    </row>
    <row r="77" spans="1:1">
      <c r="A77" s="16" t="s">
        <v>122</v>
      </c>
    </row>
    <row r="78" spans="1:1">
      <c r="A78" s="15" t="s">
        <v>123</v>
      </c>
    </row>
    <row r="79" spans="1:1">
      <c r="A79" s="15" t="s">
        <v>121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Profit and Loss</vt:lpstr>
      <vt:lpstr>Balance 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 Largado</dc:creator>
  <cp:lastModifiedBy>小嶋浩和</cp:lastModifiedBy>
  <dcterms:created xsi:type="dcterms:W3CDTF">2025-02-07T04:08:00Z</dcterms:created>
  <dcterms:modified xsi:type="dcterms:W3CDTF">2025-04-02T07:11:55Z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FEFD972156BB4BED99EB0EDA84A89691_12</vt:lpwstr>
  </property>
  <property fmtid="{D5CDD505-2E9C-101B-9397-08002B2CF9AE}" pid="3" name="KSOProductBuildVer">
    <vt:lpwstr>1041-12.2.0.20326</vt:lpwstr>
  </property>
</Properties>
</file>